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jek\Downloads\"/>
    </mc:Choice>
  </mc:AlternateContent>
  <xr:revisionPtr revIDLastSave="0" documentId="13_ncr:1_{8BDF188E-5BF6-435A-90A9-7C7008ABA7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F30" i="1"/>
  <c r="C36" i="1" l="1"/>
  <c r="G27" i="1"/>
  <c r="F27" i="1"/>
  <c r="C5" i="1"/>
  <c r="H35" i="1"/>
  <c r="I32" i="1"/>
  <c r="G35" i="1" l="1"/>
  <c r="G36" i="1"/>
  <c r="F36" i="1"/>
  <c r="E36" i="1" s="1"/>
  <c r="F35" i="1"/>
  <c r="J33" i="1"/>
  <c r="H32" i="1"/>
  <c r="F24" i="1" l="1"/>
  <c r="F23" i="1"/>
  <c r="F21" i="1"/>
  <c r="E21" i="1"/>
  <c r="C21" i="1" s="1"/>
  <c r="F20" i="1"/>
  <c r="E20" i="1"/>
  <c r="F14" i="1"/>
  <c r="F15" i="1"/>
  <c r="H26" i="1"/>
  <c r="J26" i="1" l="1"/>
  <c r="E15" i="1"/>
  <c r="C15" i="1" s="1"/>
  <c r="G15" i="1"/>
  <c r="G14" i="1"/>
  <c r="E14" i="1"/>
  <c r="E7" i="1"/>
  <c r="H27" i="1" s="1"/>
  <c r="E27" i="1" s="1"/>
  <c r="J32" i="1"/>
  <c r="G33" i="1"/>
  <c r="G32" i="1"/>
  <c r="F33" i="1"/>
  <c r="E33" i="1" s="1"/>
  <c r="F32" i="1"/>
  <c r="G23" i="1"/>
  <c r="E24" i="1"/>
  <c r="E23" i="1"/>
  <c r="F18" i="1"/>
  <c r="F17" i="1"/>
  <c r="E18" i="1"/>
  <c r="E17" i="1"/>
  <c r="G26" i="1"/>
  <c r="F26" i="1"/>
  <c r="G30" i="1" l="1"/>
  <c r="E30" i="1" s="1"/>
  <c r="C30" i="1" s="1"/>
  <c r="C27" i="1"/>
  <c r="J27" i="1"/>
  <c r="C18" i="1"/>
  <c r="I33" i="1" l="1"/>
  <c r="H36" i="1"/>
  <c r="G24" i="1"/>
  <c r="C24" i="1" s="1"/>
  <c r="C33" i="1" l="1"/>
  <c r="C39" i="1" l="1"/>
</calcChain>
</file>

<file path=xl/sharedStrings.xml><?xml version="1.0" encoding="utf-8"?>
<sst xmlns="http://schemas.openxmlformats.org/spreadsheetml/2006/main" count="66" uniqueCount="44">
  <si>
    <r>
      <rPr>
        <sz val="14"/>
        <color theme="1"/>
        <rFont val="Calibri"/>
        <family val="2"/>
        <charset val="238"/>
        <scheme val="minor"/>
      </rPr>
      <t>h</t>
    </r>
    <r>
      <rPr>
        <vertAlign val="subscript"/>
        <sz val="11"/>
        <color theme="1"/>
        <rFont val="Calibri"/>
        <family val="2"/>
        <charset val="238"/>
        <scheme val="minor"/>
      </rPr>
      <t>CW</t>
    </r>
  </si>
  <si>
    <r>
      <rPr>
        <sz val="14"/>
        <color theme="1"/>
        <rFont val="Calibri"/>
        <family val="2"/>
        <charset val="238"/>
        <scheme val="minor"/>
      </rPr>
      <t>h</t>
    </r>
    <r>
      <rPr>
        <vertAlign val="subscript"/>
        <sz val="11"/>
        <color theme="1"/>
        <rFont val="Calibri"/>
        <family val="2"/>
        <charset val="238"/>
        <scheme val="minor"/>
      </rPr>
      <t>syst</t>
    </r>
  </si>
  <si>
    <r>
      <rPr>
        <sz val="14"/>
        <color theme="1"/>
        <rFont val="Calibri"/>
        <family val="2"/>
        <charset val="238"/>
        <scheme val="minor"/>
      </rPr>
      <t>X</t>
    </r>
    <r>
      <rPr>
        <vertAlign val="subscript"/>
        <sz val="11"/>
        <color theme="1"/>
        <rFont val="Calibri"/>
        <family val="2"/>
        <charset val="238"/>
        <scheme val="minor"/>
      </rPr>
      <t>gauge</t>
    </r>
  </si>
  <si>
    <r>
      <rPr>
        <sz val="14"/>
        <color theme="1"/>
        <rFont val="Calibri"/>
        <family val="2"/>
        <charset val="238"/>
        <scheme val="minor"/>
      </rPr>
      <t>X</t>
    </r>
    <r>
      <rPr>
        <vertAlign val="subscript"/>
        <sz val="11"/>
        <color theme="1"/>
        <rFont val="Calibri"/>
        <family val="2"/>
        <charset val="238"/>
        <scheme val="minor"/>
      </rPr>
      <t>pole</t>
    </r>
  </si>
  <si>
    <r>
      <rPr>
        <sz val="14"/>
        <color theme="1"/>
        <rFont val="Calibri"/>
        <family val="2"/>
        <charset val="238"/>
        <scheme val="minor"/>
      </rPr>
      <t>X</t>
    </r>
    <r>
      <rPr>
        <vertAlign val="subscript"/>
        <sz val="11"/>
        <color theme="1"/>
        <rFont val="Calibri"/>
        <family val="2"/>
        <charset val="238"/>
        <scheme val="minor"/>
      </rPr>
      <t>std arm</t>
    </r>
  </si>
  <si>
    <r>
      <rPr>
        <sz val="14"/>
        <color theme="1"/>
        <rFont val="Calibri"/>
        <family val="2"/>
        <charset val="238"/>
        <scheme val="minor"/>
      </rPr>
      <t>L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</si>
  <si>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rPr>
        <sz val="14"/>
        <color theme="1"/>
        <rFont val="Calibri"/>
        <family val="2"/>
        <charset val="238"/>
        <scheme val="minor"/>
      </rPr>
      <t>L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</si>
  <si>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4"/>
        <color theme="1"/>
        <rFont val="Calibri"/>
        <family val="2"/>
        <charset val="238"/>
        <scheme val="minor"/>
      </rPr>
      <t>L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</si>
  <si>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r>
      <rPr>
        <sz val="14"/>
        <color theme="1"/>
        <rFont val="Calibri"/>
        <family val="2"/>
        <charset val="238"/>
        <scheme val="minor"/>
      </rPr>
      <t>h</t>
    </r>
    <r>
      <rPr>
        <vertAlign val="subscript"/>
        <sz val="11"/>
        <color theme="1"/>
        <rFont val="Calibri"/>
        <family val="2"/>
        <charset val="238"/>
        <scheme val="minor"/>
      </rPr>
      <t>std arm</t>
    </r>
  </si>
  <si>
    <t>koef</t>
  </si>
  <si>
    <r>
      <rPr>
        <sz val="14"/>
        <color theme="1"/>
        <rFont val="Calibri"/>
        <family val="2"/>
        <charset val="238"/>
        <scheme val="minor"/>
      </rPr>
      <t>h</t>
    </r>
    <r>
      <rPr>
        <vertAlign val="subscript"/>
        <sz val="11"/>
        <color theme="1"/>
        <rFont val="Calibri"/>
        <family val="2"/>
        <charset val="238"/>
        <scheme val="minor"/>
      </rPr>
      <t>delta</t>
    </r>
  </si>
  <si>
    <r>
      <rPr>
        <sz val="14"/>
        <color theme="1"/>
        <rFont val="Calibri"/>
        <family val="2"/>
        <charset val="238"/>
        <scheme val="minor"/>
      </rPr>
      <t>h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</si>
  <si>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rPr>
        <sz val="14"/>
        <color theme="1"/>
        <rFont val="Calibri"/>
        <family val="2"/>
        <charset val="238"/>
        <scheme val="minor"/>
      </rPr>
      <t>h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</si>
  <si>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rPr>
        <sz val="14"/>
        <color theme="1"/>
        <rFont val="Calibri"/>
        <family val="2"/>
        <charset val="238"/>
        <scheme val="minor"/>
      </rPr>
      <t>h</t>
    </r>
    <r>
      <rPr>
        <vertAlign val="subscript"/>
        <sz val="11"/>
        <color theme="1"/>
        <rFont val="Calibri"/>
        <family val="2"/>
        <charset val="238"/>
        <scheme val="minor"/>
      </rPr>
      <t>MW</t>
    </r>
  </si>
  <si>
    <r>
      <rPr>
        <sz val="14"/>
        <color theme="1"/>
        <rFont val="Calibri"/>
        <family val="2"/>
        <charset val="238"/>
        <scheme val="minor"/>
      </rPr>
      <t>h</t>
    </r>
    <r>
      <rPr>
        <vertAlign val="subscript"/>
        <sz val="11"/>
        <color theme="1"/>
        <rFont val="Calibri"/>
        <family val="2"/>
        <charset val="238"/>
        <scheme val="minor"/>
      </rPr>
      <t>rail</t>
    </r>
  </si>
  <si>
    <r>
      <rPr>
        <sz val="14"/>
        <color theme="1"/>
        <rFont val="Calibri"/>
        <family val="2"/>
        <charset val="238"/>
        <scheme val="minor"/>
      </rPr>
      <t>X</t>
    </r>
    <r>
      <rPr>
        <vertAlign val="subscript"/>
        <sz val="11"/>
        <color theme="1"/>
        <rFont val="Calibri"/>
        <family val="2"/>
        <charset val="238"/>
        <scheme val="minor"/>
      </rPr>
      <t>rail</t>
    </r>
  </si>
  <si>
    <r>
      <rPr>
        <sz val="14"/>
        <color theme="1"/>
        <rFont val="Calibri"/>
        <family val="2"/>
        <charset val="238"/>
        <scheme val="minor"/>
      </rPr>
      <t>X</t>
    </r>
    <r>
      <rPr>
        <vertAlign val="subscript"/>
        <sz val="11"/>
        <color theme="1"/>
        <rFont val="Calibri"/>
        <family val="2"/>
        <charset val="238"/>
        <scheme val="minor"/>
      </rPr>
      <t>cik</t>
    </r>
  </si>
  <si>
    <r>
      <rPr>
        <sz val="14"/>
        <color theme="1"/>
        <rFont val="Calibri"/>
        <family val="2"/>
        <charset val="238"/>
        <scheme val="minor"/>
      </rPr>
      <t>L</t>
    </r>
    <r>
      <rPr>
        <vertAlign val="subscript"/>
        <sz val="11"/>
        <color theme="1"/>
        <rFont val="Calibri"/>
        <family val="2"/>
        <charset val="238"/>
        <scheme val="minor"/>
      </rPr>
      <t>4</t>
    </r>
  </si>
  <si>
    <t>clevis</t>
  </si>
  <si>
    <t>hinge</t>
  </si>
  <si>
    <t>system height</t>
  </si>
  <si>
    <t>mm</t>
  </si>
  <si>
    <t>MW holder</t>
  </si>
  <si>
    <t>fill yellow cells only</t>
  </si>
  <si>
    <t>CW height TOR</t>
  </si>
  <si>
    <t>MW height TOR</t>
  </si>
  <si>
    <t>max. stagger</t>
  </si>
  <si>
    <t>pole distance</t>
  </si>
  <si>
    <t>steady arm length</t>
  </si>
  <si>
    <t>steady arm height (250mm = straight/200mm = curve)</t>
  </si>
  <si>
    <t>TOR difference</t>
  </si>
  <si>
    <t>rail gauge</t>
  </si>
  <si>
    <t>L3-total</t>
  </si>
  <si>
    <t>L2-total</t>
  </si>
  <si>
    <t>L1-total</t>
  </si>
  <si>
    <t>L4-total</t>
  </si>
  <si>
    <r>
      <t>hdelta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</si>
  <si>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in</t>
  </si>
  <si>
    <r>
      <t>L1-total</t>
    </r>
    <r>
      <rPr>
        <vertAlign val="superscript"/>
        <sz val="11"/>
        <color rgb="FF002060"/>
        <rFont val="Calibri"/>
        <family val="2"/>
        <charset val="238"/>
        <scheme val="minor"/>
      </rPr>
      <t>2</t>
    </r>
  </si>
  <si>
    <r>
      <t xml:space="preserve">GRP </t>
    </r>
    <r>
      <rPr>
        <vertAlign val="subscript"/>
        <sz val="11"/>
        <color theme="1"/>
        <rFont val="Calibri"/>
        <family val="2"/>
        <charset val="238"/>
        <scheme val="minor"/>
      </rPr>
      <t>SUM</t>
    </r>
  </si>
  <si>
    <t>hinges/clevises</t>
  </si>
  <si>
    <t>eye dist. + reserve</t>
  </si>
  <si>
    <r>
      <t xml:space="preserve">push/pull off cantilever type (push = IN = </t>
    </r>
    <r>
      <rPr>
        <sz val="12"/>
        <rFont val="Calibri"/>
        <family val="2"/>
        <charset val="238"/>
        <scheme val="minor"/>
      </rPr>
      <t>+1</t>
    </r>
    <r>
      <rPr>
        <sz val="11"/>
        <rFont val="Calibri"/>
        <family val="2"/>
        <charset val="238"/>
        <scheme val="minor"/>
      </rPr>
      <t xml:space="preserve">  / pull = </t>
    </r>
    <r>
      <rPr>
        <sz val="12"/>
        <rFont val="Calibri"/>
        <family val="2"/>
        <charset val="238"/>
        <scheme val="minor"/>
      </rPr>
      <t>OUT = -1</t>
    </r>
    <r>
      <rPr>
        <sz val="11"/>
        <rFont val="Calibri"/>
        <family val="2"/>
        <charset val="238"/>
        <scheme val="minor"/>
      </rPr>
      <t xml:space="preserve"> )</t>
    </r>
  </si>
  <si>
    <t>in/out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</si>
</sst>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rgb="FF00206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4" borderId="7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7" fillId="6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5" xfId="0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1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92075</xdr:rowOff>
    </xdr:from>
    <xdr:to>
      <xdr:col>22</xdr:col>
      <xdr:colOff>40623</xdr:colOff>
      <xdr:row>37</xdr:row>
      <xdr:rowOff>145119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FBCE93-AB5B-2B93-ECBD-CF73730E4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7100" y="92075"/>
          <a:ext cx="5222223" cy="7453969"/>
        </a:xfrm>
        <a:prstGeom prst="rect">
          <a:avLst/>
        </a:prstGeom>
      </xdr:spPr>
    </xdr:pic>
    <xdr:clientData/>
  </xdr:twoCellAnchor>
  <xdr:twoCellAnchor editAs="oneCell">
    <xdr:from>
      <xdr:col>22</xdr:col>
      <xdr:colOff>92075</xdr:colOff>
      <xdr:row>1</xdr:row>
      <xdr:rowOff>130175</xdr:rowOff>
    </xdr:from>
    <xdr:to>
      <xdr:col>30</xdr:col>
      <xdr:colOff>437498</xdr:colOff>
      <xdr:row>37</xdr:row>
      <xdr:rowOff>145123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ABCFC98-32BA-DED0-6833-C6AF6D752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50775" y="130175"/>
          <a:ext cx="5222223" cy="7415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9"/>
  <sheetViews>
    <sheetView tabSelected="1" zoomScaleNormal="100" workbookViewId="0">
      <selection activeCell="C7" sqref="C7"/>
    </sheetView>
  </sheetViews>
  <sheetFormatPr defaultRowHeight="14.5" x14ac:dyDescent="0.35"/>
  <cols>
    <col min="1" max="1" width="3" customWidth="1"/>
    <col min="3" max="3" width="18" bestFit="1" customWidth="1"/>
    <col min="4" max="4" width="6" customWidth="1"/>
    <col min="5" max="7" width="9.1796875" style="1"/>
    <col min="8" max="9" width="6.7265625" style="1" customWidth="1"/>
    <col min="10" max="10" width="8.08984375" style="1" customWidth="1"/>
    <col min="11" max="11" width="14.1796875" style="1" bestFit="1" customWidth="1"/>
    <col min="12" max="12" width="7.7265625" style="1" customWidth="1"/>
    <col min="13" max="13" width="11.54296875" style="1" customWidth="1"/>
    <col min="14" max="14" width="6.1796875" style="1" customWidth="1"/>
    <col min="15" max="18" width="9.1796875" style="1"/>
  </cols>
  <sheetData>
    <row r="2" spans="2:13" x14ac:dyDescent="0.35">
      <c r="C2" s="3" t="s">
        <v>23</v>
      </c>
    </row>
    <row r="3" spans="2:13" ht="18.5" x14ac:dyDescent="0.35">
      <c r="B3" s="2" t="s">
        <v>0</v>
      </c>
      <c r="C3" s="3">
        <v>6000</v>
      </c>
      <c r="D3" t="s">
        <v>21</v>
      </c>
      <c r="F3" s="21" t="s">
        <v>24</v>
      </c>
    </row>
    <row r="4" spans="2:13" ht="18.5" x14ac:dyDescent="0.35">
      <c r="B4" s="2" t="s">
        <v>1</v>
      </c>
      <c r="C4" s="3">
        <v>1200</v>
      </c>
      <c r="D4" t="s">
        <v>21</v>
      </c>
      <c r="F4" s="21" t="s">
        <v>20</v>
      </c>
    </row>
    <row r="5" spans="2:13" ht="18.5" x14ac:dyDescent="0.35">
      <c r="B5" s="2" t="s">
        <v>13</v>
      </c>
      <c r="C5" s="26">
        <f>+C3+C4</f>
        <v>7200</v>
      </c>
      <c r="D5" t="s">
        <v>21</v>
      </c>
      <c r="F5" s="21" t="s">
        <v>25</v>
      </c>
    </row>
    <row r="6" spans="2:13" ht="18.5" x14ac:dyDescent="0.35">
      <c r="B6" s="2" t="s">
        <v>16</v>
      </c>
      <c r="C6" s="3">
        <v>250</v>
      </c>
      <c r="D6" t="s">
        <v>21</v>
      </c>
      <c r="F6" s="21" t="s">
        <v>26</v>
      </c>
    </row>
    <row r="7" spans="2:13" ht="15.5" x14ac:dyDescent="0.35">
      <c r="B7" s="2" t="s">
        <v>43</v>
      </c>
      <c r="C7" s="3" t="s">
        <v>37</v>
      </c>
      <c r="D7" t="s">
        <v>9</v>
      </c>
      <c r="E7" s="26">
        <f>+IF(C7="out",-1,1)</f>
        <v>1</v>
      </c>
      <c r="F7" s="29" t="s">
        <v>42</v>
      </c>
    </row>
    <row r="8" spans="2:13" ht="18.5" x14ac:dyDescent="0.35">
      <c r="B8" s="2" t="s">
        <v>2</v>
      </c>
      <c r="C8" s="3">
        <v>1435</v>
      </c>
      <c r="D8" t="s">
        <v>21</v>
      </c>
      <c r="F8" s="21" t="s">
        <v>31</v>
      </c>
    </row>
    <row r="9" spans="2:13" ht="18.5" x14ac:dyDescent="0.35">
      <c r="B9" s="2" t="s">
        <v>3</v>
      </c>
      <c r="C9" s="3">
        <v>700</v>
      </c>
      <c r="D9" t="s">
        <v>21</v>
      </c>
      <c r="F9" s="21" t="s">
        <v>27</v>
      </c>
    </row>
    <row r="10" spans="2:13" ht="18.5" x14ac:dyDescent="0.35">
      <c r="B10" s="2" t="s">
        <v>4</v>
      </c>
      <c r="C10" s="3">
        <v>800</v>
      </c>
      <c r="D10" t="s">
        <v>21</v>
      </c>
      <c r="F10" s="21" t="s">
        <v>28</v>
      </c>
    </row>
    <row r="11" spans="2:13" ht="18.5" x14ac:dyDescent="0.35">
      <c r="B11" s="2" t="s">
        <v>8</v>
      </c>
      <c r="C11" s="3">
        <v>200</v>
      </c>
      <c r="D11" t="s">
        <v>21</v>
      </c>
      <c r="F11" s="21" t="s">
        <v>29</v>
      </c>
    </row>
    <row r="12" spans="2:13" ht="18.5" x14ac:dyDescent="0.35">
      <c r="B12" s="2" t="s">
        <v>14</v>
      </c>
      <c r="C12" s="3">
        <v>0</v>
      </c>
      <c r="D12" t="s">
        <v>21</v>
      </c>
      <c r="F12" s="21" t="s">
        <v>30</v>
      </c>
    </row>
    <row r="13" spans="2:13" ht="58.5" customHeight="1" thickBot="1" x14ac:dyDescent="0.4">
      <c r="B13" s="2"/>
      <c r="C13" s="2"/>
    </row>
    <row r="14" spans="2:13" x14ac:dyDescent="0.35">
      <c r="B14" s="18"/>
      <c r="C14" s="13"/>
      <c r="D14" s="13"/>
      <c r="E14" s="6" t="str">
        <f>+B12</f>
        <v>hrail</v>
      </c>
      <c r="F14" s="6" t="str">
        <f>+B3</f>
        <v>hCW</v>
      </c>
      <c r="G14" s="6" t="str">
        <f>+B8</f>
        <v>Xgauge</v>
      </c>
      <c r="H14" s="6"/>
      <c r="I14" s="6"/>
      <c r="J14" s="6"/>
      <c r="K14" s="6"/>
      <c r="L14" s="6"/>
      <c r="M14" s="7"/>
    </row>
    <row r="15" spans="2:13" ht="19" thickBot="1" x14ac:dyDescent="0.4">
      <c r="B15" s="8" t="s">
        <v>15</v>
      </c>
      <c r="C15" s="27">
        <f>ROUND(+E15*F15/G15,0)</f>
        <v>0</v>
      </c>
      <c r="D15" s="9" t="s">
        <v>21</v>
      </c>
      <c r="E15" s="10">
        <f>+C12</f>
        <v>0</v>
      </c>
      <c r="F15" s="10">
        <f>+C3</f>
        <v>6000</v>
      </c>
      <c r="G15" s="10">
        <f>+C8</f>
        <v>1435</v>
      </c>
      <c r="H15" s="10"/>
      <c r="I15" s="10"/>
      <c r="J15" s="10"/>
      <c r="K15" s="10"/>
      <c r="L15" s="10"/>
      <c r="M15" s="11"/>
    </row>
    <row r="16" spans="2:13" ht="6" customHeight="1" thickBot="1" x14ac:dyDescent="0.4">
      <c r="B16" s="1"/>
      <c r="C16" s="1"/>
      <c r="D16" s="1"/>
    </row>
    <row r="17" spans="2:13" x14ac:dyDescent="0.35">
      <c r="B17" s="18"/>
      <c r="C17" s="19"/>
      <c r="D17" s="13"/>
      <c r="E17" s="6" t="str">
        <f>+B4</f>
        <v>hsyst</v>
      </c>
      <c r="F17" s="6" t="str">
        <f>+B11</f>
        <v>hstd arm</v>
      </c>
      <c r="G17" s="6"/>
      <c r="H17" s="6"/>
      <c r="I17" s="6"/>
      <c r="J17" s="6"/>
      <c r="K17" s="6"/>
      <c r="L17" s="6"/>
      <c r="M17" s="7"/>
    </row>
    <row r="18" spans="2:13" ht="19" thickBot="1" x14ac:dyDescent="0.4">
      <c r="B18" s="8" t="s">
        <v>10</v>
      </c>
      <c r="C18" s="27">
        <f>+E18+F18</f>
        <v>1000</v>
      </c>
      <c r="D18" s="9" t="s">
        <v>21</v>
      </c>
      <c r="E18" s="10">
        <f>+C4</f>
        <v>1200</v>
      </c>
      <c r="F18" s="10">
        <f>-C11</f>
        <v>-200</v>
      </c>
      <c r="G18" s="10"/>
      <c r="H18" s="10"/>
      <c r="I18" s="10"/>
      <c r="J18" s="10"/>
      <c r="K18" s="10"/>
      <c r="L18" s="10"/>
      <c r="M18" s="11"/>
    </row>
    <row r="19" spans="2:13" ht="6" customHeight="1" thickBot="1" x14ac:dyDescent="0.4">
      <c r="B19" s="2"/>
      <c r="C19" s="2"/>
    </row>
    <row r="20" spans="2:13" x14ac:dyDescent="0.35">
      <c r="B20" s="12"/>
      <c r="C20" s="13"/>
      <c r="D20" s="13"/>
      <c r="E20" s="6" t="str">
        <f>+B3</f>
        <v>hCW</v>
      </c>
      <c r="F20" s="6" t="str">
        <f>+B4</f>
        <v>hsyst</v>
      </c>
      <c r="G20" s="6"/>
      <c r="H20" s="6"/>
      <c r="I20" s="6"/>
      <c r="J20" s="6"/>
      <c r="K20" s="6"/>
      <c r="L20" s="6"/>
      <c r="M20" s="7"/>
    </row>
    <row r="21" spans="2:13" ht="19" thickBot="1" x14ac:dyDescent="0.5">
      <c r="B21" s="8" t="s">
        <v>11</v>
      </c>
      <c r="C21" s="32">
        <f>+E21+F21</f>
        <v>7200</v>
      </c>
      <c r="D21" s="9" t="s">
        <v>21</v>
      </c>
      <c r="E21" s="10">
        <f>+C3</f>
        <v>6000</v>
      </c>
      <c r="F21" s="10">
        <f>+C4</f>
        <v>1200</v>
      </c>
      <c r="G21" s="10"/>
      <c r="H21" s="10"/>
      <c r="I21" s="10"/>
      <c r="J21" s="10"/>
      <c r="K21" s="10"/>
      <c r="L21" s="10"/>
      <c r="M21" s="11"/>
    </row>
    <row r="22" spans="2:13" ht="6" customHeight="1" thickBot="1" x14ac:dyDescent="0.4">
      <c r="B22" s="2"/>
    </row>
    <row r="23" spans="2:13" x14ac:dyDescent="0.35">
      <c r="B23" s="5"/>
      <c r="C23" s="6"/>
      <c r="D23" s="6"/>
      <c r="E23" s="6" t="str">
        <f>+B3</f>
        <v>hCW</v>
      </c>
      <c r="F23" s="6" t="str">
        <f>+B4</f>
        <v>hsyst</v>
      </c>
      <c r="G23" s="6" t="str">
        <f>+B18</f>
        <v>hdelta</v>
      </c>
      <c r="H23" s="6"/>
      <c r="I23" s="6"/>
      <c r="J23" s="6"/>
      <c r="K23" s="6"/>
      <c r="L23" s="6"/>
      <c r="M23" s="7"/>
    </row>
    <row r="24" spans="2:13" ht="19" thickBot="1" x14ac:dyDescent="0.5">
      <c r="B24" s="8" t="s">
        <v>12</v>
      </c>
      <c r="C24" s="32">
        <f>+E24+F24+G24</f>
        <v>6200</v>
      </c>
      <c r="D24" s="9" t="s">
        <v>21</v>
      </c>
      <c r="E24" s="10">
        <f>+C3</f>
        <v>6000</v>
      </c>
      <c r="F24" s="10">
        <f>+C4</f>
        <v>1200</v>
      </c>
      <c r="G24" s="10">
        <f>-C18</f>
        <v>-1000</v>
      </c>
      <c r="H24" s="10"/>
      <c r="I24" s="10"/>
      <c r="J24" s="10"/>
      <c r="K24" s="10"/>
      <c r="L24" s="10"/>
      <c r="M24" s="11"/>
    </row>
    <row r="25" spans="2:13" ht="6" customHeight="1" thickBot="1" x14ac:dyDescent="0.4"/>
    <row r="26" spans="2:13" x14ac:dyDescent="0.35">
      <c r="B26" s="12"/>
      <c r="C26" s="13"/>
      <c r="D26" s="13"/>
      <c r="E26" s="6" t="s">
        <v>34</v>
      </c>
      <c r="F26" s="6" t="str">
        <f>+B9</f>
        <v>Xpole</v>
      </c>
      <c r="G26" s="6" t="str">
        <f>+B8</f>
        <v>Xgauge</v>
      </c>
      <c r="H26" s="6" t="str">
        <f>+B6</f>
        <v>Xcik</v>
      </c>
      <c r="I26" s="6"/>
      <c r="J26" s="6" t="str">
        <f>+B15</f>
        <v>Xrail</v>
      </c>
      <c r="K26" s="6" t="s">
        <v>18</v>
      </c>
      <c r="L26" s="6" t="s">
        <v>19</v>
      </c>
      <c r="M26" s="7" t="s">
        <v>22</v>
      </c>
    </row>
    <row r="27" spans="2:13" ht="19" thickBot="1" x14ac:dyDescent="0.5">
      <c r="B27" s="8" t="s">
        <v>5</v>
      </c>
      <c r="C27" s="28">
        <f>ROUND(E27-K27-L27-M27,0)</f>
        <v>1389</v>
      </c>
      <c r="D27" s="9" t="s">
        <v>21</v>
      </c>
      <c r="E27" s="15">
        <f>+F27+G27+H27+J27</f>
        <v>1667.5</v>
      </c>
      <c r="F27" s="10">
        <f>+C9</f>
        <v>700</v>
      </c>
      <c r="G27" s="10">
        <f>+C8/2</f>
        <v>717.5</v>
      </c>
      <c r="H27" s="10">
        <f>+E7*C6</f>
        <v>250</v>
      </c>
      <c r="I27" s="10"/>
      <c r="J27" s="10">
        <f>+C15</f>
        <v>0</v>
      </c>
      <c r="K27" s="16">
        <v>72</v>
      </c>
      <c r="L27" s="16">
        <v>47</v>
      </c>
      <c r="M27" s="17">
        <v>160</v>
      </c>
    </row>
    <row r="28" spans="2:13" ht="6" customHeight="1" thickBot="1" x14ac:dyDescent="0.4">
      <c r="B28" s="2"/>
      <c r="C28" s="2"/>
      <c r="D28" s="2"/>
    </row>
    <row r="29" spans="2:13" ht="16.5" x14ac:dyDescent="0.35">
      <c r="B29" s="12"/>
      <c r="C29" s="13"/>
      <c r="D29" s="13"/>
      <c r="E29" s="6" t="s">
        <v>33</v>
      </c>
      <c r="F29" s="20" t="s">
        <v>36</v>
      </c>
      <c r="G29" s="14" t="s">
        <v>38</v>
      </c>
      <c r="H29" s="6"/>
      <c r="I29" s="6"/>
      <c r="J29" s="6"/>
      <c r="K29" s="6" t="s">
        <v>18</v>
      </c>
      <c r="L29" s="6" t="s">
        <v>19</v>
      </c>
      <c r="M29" s="7" t="s">
        <v>22</v>
      </c>
    </row>
    <row r="30" spans="2:13" ht="19" thickBot="1" x14ac:dyDescent="0.5">
      <c r="B30" s="8" t="s">
        <v>6</v>
      </c>
      <c r="C30" s="28">
        <f>ROUND(E30-K30-L30-M30,0)</f>
        <v>1758</v>
      </c>
      <c r="D30" s="9" t="s">
        <v>21</v>
      </c>
      <c r="E30" s="15">
        <f>SQRT((F30+G30))</f>
        <v>1944.3652563240273</v>
      </c>
      <c r="F30" s="10">
        <f>+C18*C18</f>
        <v>1000000</v>
      </c>
      <c r="G30" s="15">
        <f>(E27)*E27</f>
        <v>2780556.25</v>
      </c>
      <c r="H30" s="10"/>
      <c r="I30" s="10"/>
      <c r="J30" s="10"/>
      <c r="K30" s="16">
        <v>72</v>
      </c>
      <c r="L30" s="16">
        <v>47</v>
      </c>
      <c r="M30" s="17">
        <v>67</v>
      </c>
    </row>
    <row r="31" spans="2:13" ht="6" customHeight="1" thickBot="1" x14ac:dyDescent="0.4">
      <c r="B31" s="2"/>
      <c r="E31" s="4"/>
      <c r="G31" s="4"/>
    </row>
    <row r="32" spans="2:13" x14ac:dyDescent="0.35">
      <c r="B32" s="18"/>
      <c r="C32" s="13"/>
      <c r="D32" s="13"/>
      <c r="E32" s="6" t="s">
        <v>32</v>
      </c>
      <c r="F32" s="6" t="str">
        <f>+B9</f>
        <v>Xpole</v>
      </c>
      <c r="G32" s="6" t="str">
        <f>+B8</f>
        <v>Xgauge</v>
      </c>
      <c r="H32" s="6" t="str">
        <f>+B6</f>
        <v>Xcik</v>
      </c>
      <c r="I32" s="6" t="str">
        <f>+B15</f>
        <v>Xrail</v>
      </c>
      <c r="J32" s="6" t="str">
        <f>+B10</f>
        <v>Xstd arm</v>
      </c>
      <c r="K32" s="6" t="s">
        <v>40</v>
      </c>
      <c r="L32" s="6"/>
      <c r="M32" s="7" t="s">
        <v>41</v>
      </c>
    </row>
    <row r="33" spans="2:13" ht="19" thickBot="1" x14ac:dyDescent="0.5">
      <c r="B33" s="8" t="s">
        <v>7</v>
      </c>
      <c r="C33" s="28">
        <f>IF(C7="in",E33,0)</f>
        <v>2520.5</v>
      </c>
      <c r="D33" s="9" t="s">
        <v>21</v>
      </c>
      <c r="E33" s="33">
        <f>SUM(F33:M33)</f>
        <v>2520.5</v>
      </c>
      <c r="F33" s="10">
        <f>+C9</f>
        <v>700</v>
      </c>
      <c r="G33" s="10">
        <f>+C8/2</f>
        <v>717.5</v>
      </c>
      <c r="H33" s="10">
        <f>+C6</f>
        <v>250</v>
      </c>
      <c r="I33" s="10">
        <f>+C15</f>
        <v>0</v>
      </c>
      <c r="J33" s="10">
        <f>+C10</f>
        <v>800</v>
      </c>
      <c r="K33" s="16">
        <v>-247</v>
      </c>
      <c r="L33" s="30"/>
      <c r="M33" s="17">
        <v>300</v>
      </c>
    </row>
    <row r="34" spans="2:13" ht="9" customHeight="1" thickBot="1" x14ac:dyDescent="0.4"/>
    <row r="35" spans="2:13" x14ac:dyDescent="0.35">
      <c r="B35" s="18"/>
      <c r="C35" s="13"/>
      <c r="D35" s="13"/>
      <c r="E35" s="6" t="s">
        <v>35</v>
      </c>
      <c r="F35" s="6" t="str">
        <f>+B9</f>
        <v>Xpole</v>
      </c>
      <c r="G35" s="6" t="str">
        <f>+B8</f>
        <v>Xgauge</v>
      </c>
      <c r="H35" s="6" t="str">
        <f>+B15</f>
        <v>Xrail</v>
      </c>
      <c r="I35" s="6"/>
      <c r="J35" s="6"/>
      <c r="K35" s="6" t="s">
        <v>40</v>
      </c>
      <c r="L35" s="6"/>
      <c r="M35" s="7" t="s">
        <v>41</v>
      </c>
    </row>
    <row r="36" spans="2:13" ht="19" thickBot="1" x14ac:dyDescent="0.5">
      <c r="B36" s="8" t="s">
        <v>17</v>
      </c>
      <c r="C36" s="28">
        <f>IF(C7="out",E36,0)</f>
        <v>0</v>
      </c>
      <c r="D36" s="9" t="s">
        <v>21</v>
      </c>
      <c r="E36" s="33">
        <f>SUM(F36:M36)</f>
        <v>1320.5</v>
      </c>
      <c r="F36" s="10">
        <f>+C9</f>
        <v>700</v>
      </c>
      <c r="G36" s="10">
        <f>+C8/2</f>
        <v>717.5</v>
      </c>
      <c r="H36" s="10">
        <f>+C15</f>
        <v>0</v>
      </c>
      <c r="I36" s="10"/>
      <c r="J36" s="10"/>
      <c r="K36" s="16">
        <v>-247</v>
      </c>
      <c r="L36" s="30"/>
      <c r="M36" s="17">
        <v>150</v>
      </c>
    </row>
    <row r="38" spans="2:13" ht="15" thickBot="1" x14ac:dyDescent="0.4"/>
    <row r="39" spans="2:13" ht="19" thickBot="1" x14ac:dyDescent="0.5">
      <c r="B39" s="22" t="s">
        <v>39</v>
      </c>
      <c r="C39" s="31">
        <f>+C36+C33+C30+C27</f>
        <v>5667.5</v>
      </c>
      <c r="D39" s="23" t="s">
        <v>21</v>
      </c>
      <c r="E39" s="24"/>
      <c r="F39" s="24"/>
      <c r="G39" s="24"/>
      <c r="H39" s="24"/>
      <c r="I39" s="24"/>
      <c r="J39" s="24"/>
      <c r="K39" s="24"/>
      <c r="L39" s="24"/>
      <c r="M39" s="25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Jíra Schäferling</dc:creator>
  <cp:lastModifiedBy>Josef Hájek</cp:lastModifiedBy>
  <cp:lastPrinted>2014-04-08T16:15:13Z</cp:lastPrinted>
  <dcterms:created xsi:type="dcterms:W3CDTF">2014-04-07T10:30:40Z</dcterms:created>
  <dcterms:modified xsi:type="dcterms:W3CDTF">2022-06-21T13:52:32Z</dcterms:modified>
</cp:coreProperties>
</file>